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F9B7E32D-F120-430D-B1E4-5A6341682A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P28" i="1" l="1"/>
  <c r="EP23" i="1"/>
  <c r="EO36" i="1"/>
  <c r="EO28" i="1"/>
  <c r="EP30" i="1"/>
  <c r="EP36" i="1"/>
  <c r="EP35" i="1"/>
  <c r="EP34" i="1"/>
  <c r="EP32" i="1"/>
  <c r="EP31" i="1"/>
  <c r="EP29" i="1"/>
  <c r="EP27" i="1"/>
  <c r="EP26" i="1"/>
  <c r="EP25" i="1"/>
  <c r="EP24" i="1" s="1"/>
  <c r="EO24" i="1"/>
  <c r="EP21" i="1"/>
  <c r="EP20" i="1"/>
  <c r="EP19" i="1"/>
  <c r="EP18" i="1"/>
  <c r="EP17" i="1"/>
  <c r="EP16" i="1"/>
  <c r="EP15" i="1"/>
  <c r="EO14" i="1"/>
  <c r="EO11" i="1" s="1"/>
  <c r="EP13" i="1"/>
  <c r="EP12" i="1" s="1"/>
  <c r="EO12" i="1"/>
  <c r="EO23" i="1" l="1"/>
  <c r="EP33" i="1"/>
  <c r="EP14" i="1"/>
  <c r="EP11" i="1" s="1"/>
  <c r="EO33" i="1"/>
  <c r="EO38" i="1" s="1"/>
  <c r="EP38" i="1" s="1"/>
  <c r="ED28" i="1" l="1"/>
  <c r="ED24" i="1"/>
  <c r="ED23" i="1" s="1"/>
  <c r="EC12" i="1"/>
  <c r="EC11" i="1" s="1"/>
  <c r="ED12" i="1"/>
  <c r="ED11" i="1" s="1"/>
  <c r="EE12" i="1"/>
  <c r="EE11" i="1" s="1"/>
  <c r="EF12" i="1"/>
  <c r="EF11" i="1" s="1"/>
  <c r="EG12" i="1"/>
  <c r="EG11" i="1" s="1"/>
  <c r="EH12" i="1"/>
  <c r="EH11" i="1" s="1"/>
  <c r="EI12" i="1"/>
  <c r="EI11" i="1" s="1"/>
  <c r="EJ12" i="1"/>
  <c r="EJ11" i="1" s="1"/>
  <c r="EK12" i="1"/>
  <c r="EK11" i="1" s="1"/>
  <c r="EL12" i="1"/>
  <c r="EL11" i="1" s="1"/>
  <c r="EM12" i="1"/>
  <c r="EM11" i="1" s="1"/>
  <c r="EB12" i="1"/>
  <c r="EB11" i="1" s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G23" i="1"/>
  <c r="EC24" i="1"/>
  <c r="EE24" i="1"/>
  <c r="EF24" i="1"/>
  <c r="EF23" i="1" s="1"/>
  <c r="EG24" i="1"/>
  <c r="EH24" i="1"/>
  <c r="EI24" i="1"/>
  <c r="EI23" i="1" s="1"/>
  <c r="EJ24" i="1"/>
  <c r="EK24" i="1"/>
  <c r="EL24" i="1"/>
  <c r="EL23" i="1" s="1"/>
  <c r="EM24" i="1"/>
  <c r="EB24" i="1"/>
  <c r="EB23" i="1" s="1"/>
  <c r="EF28" i="1"/>
  <c r="EG28" i="1"/>
  <c r="EI28" i="1"/>
  <c r="EJ28" i="1"/>
  <c r="EJ23" i="1" s="1"/>
  <c r="EL28" i="1"/>
  <c r="EM28" i="1"/>
  <c r="EB28" i="1"/>
  <c r="EF33" i="1"/>
  <c r="EA13" i="1"/>
  <c r="EM23" i="1" l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6" i="1"/>
  <c r="EK33" i="1" s="1"/>
  <c r="EK38" i="1"/>
  <c r="EJ36" i="1" l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23" i="1" s="1"/>
  <c r="DO12" i="1"/>
  <c r="DO14" i="1"/>
  <c r="DP36" i="1"/>
  <c r="DP33" i="1"/>
  <c r="DP24" i="1"/>
  <c r="DP28" i="1"/>
  <c r="DP12" i="1"/>
  <c r="DP14" i="1"/>
  <c r="DQ36" i="1"/>
  <c r="DQ24" i="1"/>
  <c r="DQ23" i="1" s="1"/>
  <c r="DQ28" i="1"/>
  <c r="DQ12" i="1"/>
  <c r="DQ14" i="1"/>
  <c r="DR36" i="1"/>
  <c r="DR33" i="1" s="1"/>
  <c r="DR28" i="1"/>
  <c r="DR23" i="1"/>
  <c r="DR12" i="1"/>
  <c r="DR14" i="1"/>
  <c r="DS36" i="1"/>
  <c r="DS33" i="1"/>
  <c r="DS24" i="1"/>
  <c r="DS28" i="1"/>
  <c r="DS12" i="1"/>
  <c r="DS14" i="1"/>
  <c r="DS11" i="1" s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3" i="1" s="1"/>
  <c r="DX28" i="1"/>
  <c r="DX12" i="1"/>
  <c r="DX14" i="1"/>
  <c r="DY36" i="1"/>
  <c r="DY33" i="1" s="1"/>
  <c r="DY24" i="1"/>
  <c r="DY28" i="1"/>
  <c r="DY23" i="1" s="1"/>
  <c r="DY12" i="1"/>
  <c r="DY14" i="1"/>
  <c r="DZ36" i="1"/>
  <c r="DZ33" i="1" s="1"/>
  <c r="DZ24" i="1"/>
  <c r="DZ28" i="1"/>
  <c r="DZ12" i="1"/>
  <c r="DZ11" i="1" s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/>
  <c r="DE28" i="1"/>
  <c r="DE23" i="1" s="1"/>
  <c r="DE24" i="1"/>
  <c r="DE14" i="1"/>
  <c r="DE11" i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1" i="1"/>
  <c r="DM14" i="1"/>
  <c r="DN37" i="1"/>
  <c r="DF36" i="1"/>
  <c r="DG36" i="1"/>
  <c r="DN36" i="1" s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L11" i="1" s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W23" i="1" l="1"/>
  <c r="DS23" i="1"/>
  <c r="DR11" i="1"/>
  <c r="DP23" i="1"/>
  <c r="DO11" i="1"/>
  <c r="DO38" i="1" s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N11" i="1" s="1"/>
  <c r="DL23" i="1"/>
  <c r="DK11" i="1"/>
  <c r="DN14" i="1"/>
  <c r="DZ23" i="1"/>
  <c r="DZ38" i="1" s="1"/>
  <c r="DY11" i="1"/>
  <c r="DU11" i="1"/>
  <c r="DT23" i="1"/>
  <c r="DP38" i="1"/>
  <c r="EE38" i="1"/>
  <c r="DE38" i="1"/>
  <c r="DS38" i="1"/>
  <c r="EA14" i="1"/>
  <c r="DP11" i="1"/>
  <c r="DW38" i="1"/>
  <c r="DG23" i="1"/>
  <c r="DM38" i="1"/>
  <c r="DJ11" i="1"/>
  <c r="DX38" i="1"/>
  <c r="DV11" i="1"/>
  <c r="DV38" i="1" s="1"/>
  <c r="DU23" i="1"/>
  <c r="DU38" i="1" s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EN38" i="1" l="1"/>
  <c r="DJ38" i="1"/>
  <c r="DH38" i="1"/>
  <c r="DN38" i="1" s="1"/>
  <c r="DI38" i="1"/>
  <c r="DT38" i="1"/>
  <c r="EA38" i="1" s="1"/>
  <c r="EA23" i="1"/>
  <c r="EA11" i="1"/>
  <c r="ED38" i="1"/>
  <c r="DN23" i="1"/>
  <c r="EN13" i="1" l="1"/>
  <c r="EN12" i="1" s="1"/>
  <c r="EN11" i="1" s="1"/>
</calcChain>
</file>

<file path=xl/sharedStrings.xml><?xml version="1.0" encoding="utf-8"?>
<sst xmlns="http://schemas.openxmlformats.org/spreadsheetml/2006/main" count="178" uniqueCount="55">
  <si>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</si>
  <si>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</si>
  <si>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</si>
  <si>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</si>
  <si>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</si>
  <si>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</si>
  <si>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</si>
  <si>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</si>
  <si>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</si>
  <si>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</si>
  <si>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</si>
  <si>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</si>
  <si>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</si>
  <si>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</si>
  <si>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</si>
  <si>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</si>
  <si>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</si>
  <si>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</si>
  <si>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</si>
  <si>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</si>
  <si>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</si>
  <si>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</si>
  <si>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</si>
  <si>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</si>
  <si>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</si>
  <si>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</si>
  <si>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</si>
  <si>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</si>
  <si>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</si>
  <si>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</si>
  <si>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</si>
  <si>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</si>
  <si>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</si>
  <si>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</si>
  <si>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</si>
  <si>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</si>
  <si>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</si>
  <si>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</si>
  <si>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</si>
  <si>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</si>
  <si>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</si>
  <si>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</si>
  <si>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</si>
  <si>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</si>
  <si>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</si>
  <si>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</si>
  <si>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</si>
  <si>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</si>
  <si>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</si>
  <si>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</si>
  <si>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</si>
  <si>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</si>
  <si>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</si>
  <si>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enero 2019</t>
  </si>
  <si>
    <t>Datos rectificados por la Gerencia Financiera al 31 de enero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</si>
</sst>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4" fontId="15" fillId="4" borderId="4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4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4" fontId="16" fillId="2" borderId="8" xfId="1" applyFont="1" applyFill="1" applyBorder="1"/>
    <xf numFmtId="164" fontId="0" fillId="3" borderId="0" xfId="1" applyFont="1" applyFill="1"/>
    <xf numFmtId="164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4" fontId="15" fillId="4" borderId="12" xfId="1" applyFont="1" applyFill="1" applyBorder="1" applyAlignment="1">
      <alignment horizontal="center"/>
    </xf>
    <xf numFmtId="164" fontId="15" fillId="4" borderId="13" xfId="1" applyFont="1" applyFill="1" applyBorder="1" applyAlignment="1">
      <alignment horizontal="center"/>
    </xf>
    <xf numFmtId="164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0" fontId="19" fillId="2" borderId="0" xfId="0" applyFont="1" applyFill="1"/>
    <xf numFmtId="164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4" fontId="22" fillId="2" borderId="0" xfId="1" applyFont="1" applyFill="1"/>
    <xf numFmtId="4" fontId="22" fillId="2" borderId="0" xfId="0" applyNumberFormat="1" applyFont="1" applyFill="1"/>
    <xf numFmtId="164" fontId="22" fillId="2" borderId="0" xfId="0" applyNumberFormat="1" applyFont="1" applyFill="1"/>
    <xf numFmtId="168" fontId="23" fillId="2" borderId="0" xfId="1" applyNumberFormat="1" applyFont="1" applyFill="1" applyBorder="1"/>
    <xf numFmtId="165" fontId="18" fillId="2" borderId="0" xfId="34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58"/>
  <sheetViews>
    <sheetView tabSelected="1" zoomScale="78" zoomScaleNormal="78" workbookViewId="0">
      <pane xSplit="1" ySplit="9" topLeftCell="EM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N38" sqref="N38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46" width="21.5703125" style="1" customWidth="1"/>
    <col min="147" max="16384" width="11.42578125" style="1"/>
  </cols>
  <sheetData>
    <row r="1" spans="1:156" ht="18.75" x14ac:dyDescent="0.3">
      <c r="A1" s="13" t="s">
        <v>0</v>
      </c>
      <c r="EL1" s="45" t="s">
        <v>51</v>
      </c>
    </row>
    <row r="2" spans="1:156" ht="18.75" x14ac:dyDescent="0.3">
      <c r="A2" s="14" t="s">
        <v>1</v>
      </c>
    </row>
    <row r="3" spans="1:156" ht="15.75" x14ac:dyDescent="0.25">
      <c r="A3" s="15" t="s">
        <v>53</v>
      </c>
    </row>
    <row r="4" spans="1:156" ht="15.75" x14ac:dyDescent="0.25">
      <c r="A4" s="15" t="s">
        <v>50</v>
      </c>
    </row>
    <row r="6" spans="1:15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</row>
    <row r="8" spans="1:156" s="12" customFormat="1" ht="19.5" customHeight="1" thickBot="1" x14ac:dyDescent="0.35">
      <c r="A8" s="80" t="s">
        <v>2</v>
      </c>
      <c r="B8" s="77">
        <v>2008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6" t="s">
        <v>3</v>
      </c>
      <c r="O8" s="77">
        <v>2009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A8" s="76" t="s">
        <v>4</v>
      </c>
      <c r="AB8" s="81">
        <v>2010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3"/>
      <c r="AN8" s="76" t="s">
        <v>5</v>
      </c>
      <c r="AO8" s="81">
        <v>2011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  <c r="BA8" s="76" t="s">
        <v>6</v>
      </c>
      <c r="BB8" s="81">
        <v>2012</v>
      </c>
      <c r="BC8" s="82">
        <v>2012</v>
      </c>
      <c r="BD8" s="82">
        <v>2012</v>
      </c>
      <c r="BE8" s="82">
        <v>2012</v>
      </c>
      <c r="BF8" s="82">
        <v>2012</v>
      </c>
      <c r="BG8" s="82">
        <v>2012</v>
      </c>
      <c r="BH8" s="82">
        <v>2012</v>
      </c>
      <c r="BI8" s="82">
        <v>2012</v>
      </c>
      <c r="BJ8" s="82">
        <v>2012</v>
      </c>
      <c r="BK8" s="82">
        <v>2012</v>
      </c>
      <c r="BL8" s="82">
        <v>2012</v>
      </c>
      <c r="BM8" s="83">
        <v>2012</v>
      </c>
      <c r="BN8" s="76" t="s">
        <v>7</v>
      </c>
      <c r="BO8" s="81">
        <v>2013</v>
      </c>
      <c r="BP8" s="82">
        <v>2013</v>
      </c>
      <c r="BQ8" s="82">
        <v>2013</v>
      </c>
      <c r="BR8" s="82">
        <v>2013</v>
      </c>
      <c r="BS8" s="82">
        <v>2013</v>
      </c>
      <c r="BT8" s="82">
        <v>2013</v>
      </c>
      <c r="BU8" s="82">
        <v>2013</v>
      </c>
      <c r="BV8" s="82">
        <v>2013</v>
      </c>
      <c r="BW8" s="82">
        <v>2013</v>
      </c>
      <c r="BX8" s="82">
        <v>2013</v>
      </c>
      <c r="BY8" s="82">
        <v>2013</v>
      </c>
      <c r="BZ8" s="83">
        <v>2013</v>
      </c>
      <c r="CA8" s="76" t="s">
        <v>8</v>
      </c>
      <c r="CB8" s="81">
        <v>2014</v>
      </c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3"/>
      <c r="CN8" s="76" t="s">
        <v>9</v>
      </c>
      <c r="CO8" s="77">
        <v>2015</v>
      </c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9"/>
      <c r="DA8" s="41" t="s">
        <v>47</v>
      </c>
      <c r="DB8" s="81">
        <v>2016</v>
      </c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3"/>
      <c r="DN8" s="41" t="s">
        <v>47</v>
      </c>
      <c r="DO8" s="81">
        <v>2017</v>
      </c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3"/>
      <c r="EA8" s="41" t="s">
        <v>47</v>
      </c>
      <c r="EB8" s="77">
        <v>2018</v>
      </c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9"/>
      <c r="EN8" s="41" t="s">
        <v>47</v>
      </c>
      <c r="EO8" s="75">
        <v>2019</v>
      </c>
      <c r="EP8" s="41" t="s">
        <v>47</v>
      </c>
      <c r="EQ8" s="84"/>
      <c r="ER8" s="84"/>
      <c r="ES8" s="84"/>
      <c r="ET8" s="84"/>
      <c r="EU8" s="84"/>
      <c r="EV8" s="84"/>
      <c r="EW8" s="84"/>
      <c r="EX8" s="84"/>
      <c r="EY8" s="84"/>
      <c r="EZ8" s="85"/>
    </row>
    <row r="9" spans="1:156" s="12" customFormat="1" ht="19.5" thickTop="1" x14ac:dyDescent="0.3">
      <c r="A9" s="80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76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76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76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76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76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76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76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41">
        <v>2019</v>
      </c>
    </row>
    <row r="10" spans="1:156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</row>
    <row r="11" spans="1:156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>+EN12+EN14+EN21</f>
        <v>103003737340.63</v>
      </c>
      <c r="EO11" s="58">
        <f>+EO12+EO14+EO21</f>
        <v>8796405807.25</v>
      </c>
      <c r="EP11" s="58">
        <f>+EP12+EP14+EP21</f>
        <v>8796405807.25</v>
      </c>
    </row>
    <row r="12" spans="1:156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5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6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7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8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9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0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1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2">+DF13</f>
        <v>5458661799.1999998</v>
      </c>
      <c r="DG12" s="20">
        <f t="shared" si="12"/>
        <v>5526048492.5600004</v>
      </c>
      <c r="DH12" s="20">
        <f t="shared" si="12"/>
        <v>5225840140.04</v>
      </c>
      <c r="DI12" s="20">
        <f t="shared" si="12"/>
        <v>6031302483.1999998</v>
      </c>
      <c r="DJ12" s="20">
        <f t="shared" si="12"/>
        <v>5880153927.4799995</v>
      </c>
      <c r="DK12" s="20">
        <f t="shared" si="12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3">SUM(DB12:DM12)</f>
        <v>67162422064.239998</v>
      </c>
      <c r="DO12" s="59">
        <f t="shared" ref="DO12:DW12" si="14">+DO13</f>
        <v>5396832882.0600004</v>
      </c>
      <c r="DP12" s="59">
        <f t="shared" si="14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4"/>
        <v>6521250549.6199999</v>
      </c>
      <c r="DT12" s="59">
        <f>+DT13</f>
        <v>6131053380.6999998</v>
      </c>
      <c r="DU12" s="59">
        <f t="shared" si="14"/>
        <v>6201288026.8699999</v>
      </c>
      <c r="DV12" s="59">
        <f t="shared" si="14"/>
        <v>6675328768.1199999</v>
      </c>
      <c r="DW12" s="59">
        <f t="shared" si="14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P12" si="15">+EC13</f>
        <v>6051567779.5699997</v>
      </c>
      <c r="ED12" s="59">
        <f t="shared" si="15"/>
        <v>6899737995.3999996</v>
      </c>
      <c r="EE12" s="59">
        <f t="shared" si="15"/>
        <v>6761796580.0100002</v>
      </c>
      <c r="EF12" s="59">
        <f t="shared" si="15"/>
        <v>7919088543.1400003</v>
      </c>
      <c r="EG12" s="59">
        <f t="shared" si="15"/>
        <v>7226463127.4499998</v>
      </c>
      <c r="EH12" s="59">
        <f t="shared" si="15"/>
        <v>7693500996.1400003</v>
      </c>
      <c r="EI12" s="59">
        <f t="shared" si="15"/>
        <v>7890590054.2200003</v>
      </c>
      <c r="EJ12" s="59">
        <f t="shared" si="15"/>
        <v>6649365241.9399996</v>
      </c>
      <c r="EK12" s="59">
        <f t="shared" si="15"/>
        <v>8692739691.8500004</v>
      </c>
      <c r="EL12" s="59">
        <f t="shared" si="15"/>
        <v>8313776480.71</v>
      </c>
      <c r="EM12" s="59">
        <f t="shared" si="15"/>
        <v>7524772662.6899996</v>
      </c>
      <c r="EN12" s="58">
        <f t="shared" si="15"/>
        <v>88062797701.980011</v>
      </c>
      <c r="EO12" s="59">
        <f>+EO13</f>
        <v>7646896854.9799995</v>
      </c>
      <c r="EP12" s="58">
        <f t="shared" si="15"/>
        <v>7646896854.9799995</v>
      </c>
    </row>
    <row r="13" spans="1:156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5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6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7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8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9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0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1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3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86">
        <f t="shared" ref="EN13:EN36" si="16">SUM(EB13:EM13)</f>
        <v>88062797701.980011</v>
      </c>
      <c r="EO13" s="60">
        <v>7646896854.9799995</v>
      </c>
      <c r="EP13" s="86">
        <f>SUM(EO13:EO13)</f>
        <v>7646896854.9799995</v>
      </c>
    </row>
    <row r="14" spans="1:156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5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6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7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8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9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0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1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17">+DH15+DH16+DH17+DH18+DH19</f>
        <v>418879745.80000001</v>
      </c>
      <c r="DI14" s="24">
        <f t="shared" si="17"/>
        <v>625341367.37</v>
      </c>
      <c r="DJ14" s="20">
        <f t="shared" si="17"/>
        <v>600640635.06999993</v>
      </c>
      <c r="DK14" s="20">
        <f t="shared" si="17"/>
        <v>1074747487.04</v>
      </c>
      <c r="DL14" s="20">
        <f t="shared" si="17"/>
        <v>1111639680.45</v>
      </c>
      <c r="DM14" s="20">
        <f t="shared" si="17"/>
        <v>826188982.52999997</v>
      </c>
      <c r="DN14" s="31">
        <f t="shared" si="13"/>
        <v>7591017445.9799995</v>
      </c>
      <c r="DO14" s="59">
        <f t="shared" si="17"/>
        <v>759885587.3900001</v>
      </c>
      <c r="DP14" s="59">
        <f t="shared" si="17"/>
        <v>523644205.52999997</v>
      </c>
      <c r="DQ14" s="59">
        <f t="shared" si="17"/>
        <v>655131424.83999991</v>
      </c>
      <c r="DR14" s="59">
        <f t="shared" ref="DR14:DU14" si="18">+DR15+DR16+DR17+DR18+DR19</f>
        <v>470181002.88</v>
      </c>
      <c r="DS14" s="59">
        <f t="shared" si="18"/>
        <v>694484467.84000003</v>
      </c>
      <c r="DT14" s="59">
        <f t="shared" si="18"/>
        <v>532212157.20999998</v>
      </c>
      <c r="DU14" s="59">
        <f t="shared" si="18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19">SUM(DO14:DZ14)</f>
        <v>10463998125.02</v>
      </c>
      <c r="EB14" s="59">
        <f>+EB15+EB16+EB17+EB18+EB19+EB20</f>
        <v>1110405746.3199999</v>
      </c>
      <c r="EC14" s="59">
        <f t="shared" ref="EC14:EM14" si="20">+EC15+EC16+EC17+EC18+EC19+EC20</f>
        <v>726465660.26000011</v>
      </c>
      <c r="ED14" s="59">
        <f t="shared" si="20"/>
        <v>1118451682.1500001</v>
      </c>
      <c r="EE14" s="59">
        <f t="shared" si="20"/>
        <v>883864917.75999999</v>
      </c>
      <c r="EF14" s="59">
        <f t="shared" si="20"/>
        <v>1184744953.1900001</v>
      </c>
      <c r="EG14" s="59">
        <f t="shared" si="20"/>
        <v>1114204362.1600001</v>
      </c>
      <c r="EH14" s="59">
        <f t="shared" si="20"/>
        <v>1196341042.0100002</v>
      </c>
      <c r="EI14" s="59">
        <f t="shared" si="20"/>
        <v>1204421840.8400002</v>
      </c>
      <c r="EJ14" s="59">
        <f t="shared" si="20"/>
        <v>1160508853.52</v>
      </c>
      <c r="EK14" s="59">
        <f t="shared" si="20"/>
        <v>1619507811.25</v>
      </c>
      <c r="EL14" s="59">
        <f t="shared" si="20"/>
        <v>1704054808.6300001</v>
      </c>
      <c r="EM14" s="59">
        <f t="shared" si="20"/>
        <v>1511975861.1600001</v>
      </c>
      <c r="EN14" s="58">
        <f>+EN15+EN16+EN17+EN18+EN19+EN20</f>
        <v>14534947539.250002</v>
      </c>
      <c r="EO14" s="59">
        <f>+EO15+EO16+EO17+EO18+EO19+EO20</f>
        <v>1111779975.3599999</v>
      </c>
      <c r="EP14" s="58">
        <f>+EP15+EP16+EP17+EP18+EP19+EP20</f>
        <v>1111779975.3599999</v>
      </c>
    </row>
    <row r="15" spans="1:156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5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6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7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8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9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0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1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3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19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86">
        <f t="shared" si="16"/>
        <v>7240549815.8300009</v>
      </c>
      <c r="EO15" s="60">
        <v>514541421.92000002</v>
      </c>
      <c r="EP15" s="86">
        <f>SUM(EO15:EO15)</f>
        <v>514541421.92000002</v>
      </c>
    </row>
    <row r="16" spans="1:156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5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6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7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8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9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0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1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3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19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86">
        <f t="shared" si="16"/>
        <v>0</v>
      </c>
      <c r="EO16" s="60">
        <v>0</v>
      </c>
      <c r="EP16" s="86">
        <f>SUM(EO16:EO16)</f>
        <v>0</v>
      </c>
    </row>
    <row r="17" spans="1:146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5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6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7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8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9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0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1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3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19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86">
        <f t="shared" si="16"/>
        <v>3910286324.2899995</v>
      </c>
      <c r="EO17" s="60">
        <v>321323535.13999999</v>
      </c>
      <c r="EP17" s="86">
        <f>SUM(EO17:EO17)</f>
        <v>321323535.13999999</v>
      </c>
    </row>
    <row r="18" spans="1:146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5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6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7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8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9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0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1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3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19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86">
        <f t="shared" si="16"/>
        <v>1866191731.1300004</v>
      </c>
      <c r="EO18" s="60">
        <v>103206028.16</v>
      </c>
      <c r="EP18" s="86">
        <f>SUM(EO18:EO18)</f>
        <v>103206028.16</v>
      </c>
    </row>
    <row r="19" spans="1:146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5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6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7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8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9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0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1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3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19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86">
        <f t="shared" si="16"/>
        <v>0</v>
      </c>
      <c r="EO19" s="60">
        <v>0</v>
      </c>
      <c r="EP19" s="86">
        <f>SUM(EO19:EO19)</f>
        <v>0</v>
      </c>
    </row>
    <row r="20" spans="1:146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5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6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7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8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9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0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1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3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19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87">
        <f t="shared" si="16"/>
        <v>1517919668</v>
      </c>
      <c r="EO20" s="21">
        <v>172708990.13999999</v>
      </c>
      <c r="EP20" s="87">
        <f>SUM(EO20:EO20)</f>
        <v>172708990.13999999</v>
      </c>
    </row>
    <row r="21" spans="1:146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5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6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7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8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9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0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1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3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6">
        <v>37354846.079999998</v>
      </c>
      <c r="DZ21" s="66">
        <v>55051744.009999998</v>
      </c>
      <c r="EA21" s="33">
        <f t="shared" si="19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6"/>
        <v>405992099.40000004</v>
      </c>
      <c r="EO21" s="59">
        <v>37728976.909999996</v>
      </c>
      <c r="EP21" s="58">
        <f>SUM(EO21:EO21)</f>
        <v>37728976.909999996</v>
      </c>
    </row>
    <row r="22" spans="1:146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5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7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8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9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0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1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8"/>
    </row>
    <row r="23" spans="1:146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5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7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8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9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0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1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1">+DH24+DH27+DH28</f>
        <v>2015200167.52</v>
      </c>
      <c r="DI23" s="31">
        <f t="shared" si="21"/>
        <v>2425252445.1800003</v>
      </c>
      <c r="DJ23" s="33">
        <f t="shared" si="21"/>
        <v>2346171098.8000002</v>
      </c>
      <c r="DK23" s="33">
        <f t="shared" si="21"/>
        <v>2460755759.71</v>
      </c>
      <c r="DL23" s="33">
        <f t="shared" si="21"/>
        <v>2911152278.5700002</v>
      </c>
      <c r="DM23" s="33">
        <f t="shared" si="21"/>
        <v>2684491690.1699996</v>
      </c>
      <c r="DN23" s="31">
        <f t="shared" si="13"/>
        <v>27446601440.889999</v>
      </c>
      <c r="DO23" s="58">
        <f t="shared" si="21"/>
        <v>1893673515.1599998</v>
      </c>
      <c r="DP23" s="58">
        <f t="shared" ref="DP23:DQ23" si="22">+DP24+DP27+DP28</f>
        <v>1896035405.1400001</v>
      </c>
      <c r="DQ23" s="58">
        <f t="shared" si="22"/>
        <v>2460358584.6199999</v>
      </c>
      <c r="DR23" s="58">
        <f t="shared" ref="DR23:DS23" si="23">+DR24+DR27+DR28</f>
        <v>2058643817.3600001</v>
      </c>
      <c r="DS23" s="58">
        <f t="shared" si="23"/>
        <v>2468039185.9899998</v>
      </c>
      <c r="DT23" s="58">
        <f t="shared" ref="DT23:DU23" si="24">+DT24+DT27+DT28</f>
        <v>2821243984.1399999</v>
      </c>
      <c r="DU23" s="58">
        <f t="shared" si="24"/>
        <v>2202819867.7800002</v>
      </c>
      <c r="DV23" s="58">
        <f t="shared" ref="DV23:DX23" si="25">+DV24+DV27+DV28</f>
        <v>2341271574.79</v>
      </c>
      <c r="DW23" s="58">
        <f t="shared" si="25"/>
        <v>2056139332.9199998</v>
      </c>
      <c r="DX23" s="58">
        <f t="shared" si="25"/>
        <v>2689737818.0100002</v>
      </c>
      <c r="DY23" s="58">
        <f t="shared" ref="DY23" si="26">+DY24+DY27+DY28</f>
        <v>3315360522.2999997</v>
      </c>
      <c r="DZ23" s="58">
        <f>+DZ24+DZ27+DZ28</f>
        <v>2714189534.1799998</v>
      </c>
      <c r="EA23" s="33">
        <f t="shared" si="19"/>
        <v>28917513142.389996</v>
      </c>
      <c r="EB23" s="58">
        <f>+EB24+EB27+EB28</f>
        <v>2274755648.1199999</v>
      </c>
      <c r="EC23" s="58">
        <f t="shared" ref="EC23:EN23" si="27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27"/>
        <v>2500911353.5099998</v>
      </c>
      <c r="EH23" s="58">
        <f t="shared" si="27"/>
        <v>3493446935.6700001</v>
      </c>
      <c r="EI23" s="58">
        <f t="shared" si="27"/>
        <v>2799271778.8499999</v>
      </c>
      <c r="EJ23" s="58">
        <f t="shared" si="27"/>
        <v>2338190026.6700001</v>
      </c>
      <c r="EK23" s="58">
        <f t="shared" si="27"/>
        <v>3257522142.9299998</v>
      </c>
      <c r="EL23" s="58">
        <f t="shared" si="27"/>
        <v>3336746540.21</v>
      </c>
      <c r="EM23" s="58">
        <f t="shared" si="27"/>
        <v>2727263098.2599998</v>
      </c>
      <c r="EN23" s="58">
        <f t="shared" si="27"/>
        <v>32796195031.810001</v>
      </c>
      <c r="EO23" s="58">
        <f>+EO24+EO27+EO28</f>
        <v>2568278750.1300001</v>
      </c>
      <c r="EP23" s="58">
        <f>+EP24+EP27+EP28</f>
        <v>2568278750.1300001</v>
      </c>
    </row>
    <row r="24" spans="1:146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5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28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7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8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9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0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1"/>
        <v>25213312999.02</v>
      </c>
      <c r="DB24" s="24">
        <v>1746636015.0599999</v>
      </c>
      <c r="DC24" s="24">
        <f t="shared" ref="DC24:DI24" si="29">+DC25+DC26</f>
        <v>1837029351.3099999</v>
      </c>
      <c r="DD24" s="24">
        <f t="shared" si="29"/>
        <v>2179583510.4400001</v>
      </c>
      <c r="DE24" s="24">
        <f t="shared" si="29"/>
        <v>2090645863.21</v>
      </c>
      <c r="DF24" s="24">
        <f t="shared" si="29"/>
        <v>2477793414.5700002</v>
      </c>
      <c r="DG24" s="24">
        <f t="shared" si="29"/>
        <v>2185507261.29</v>
      </c>
      <c r="DH24" s="24">
        <f t="shared" si="29"/>
        <v>2002124509.95</v>
      </c>
      <c r="DI24" s="24">
        <f t="shared" si="29"/>
        <v>2412325928.5700002</v>
      </c>
      <c r="DJ24" s="20">
        <f t="shared" ref="DJ24:DK24" si="30">+DJ25+DJ26</f>
        <v>2333875308.2800002</v>
      </c>
      <c r="DK24" s="20">
        <f t="shared" si="30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3"/>
        <v>27286640744.080002</v>
      </c>
      <c r="DO24" s="59">
        <f t="shared" ref="DO24:DU24" si="31">+DO25+DO26</f>
        <v>1875088495.8299999</v>
      </c>
      <c r="DP24" s="59">
        <f t="shared" si="31"/>
        <v>1882851023.8800001</v>
      </c>
      <c r="DQ24" s="59">
        <f t="shared" si="31"/>
        <v>2440101414.4099998</v>
      </c>
      <c r="DR24" s="59">
        <v>2039731074.71</v>
      </c>
      <c r="DS24" s="59">
        <f t="shared" si="31"/>
        <v>2452273131.9299998</v>
      </c>
      <c r="DT24" s="59">
        <f t="shared" si="31"/>
        <v>2803798701.8199997</v>
      </c>
      <c r="DU24" s="59">
        <f t="shared" si="31"/>
        <v>2185181881.21</v>
      </c>
      <c r="DV24" s="59">
        <f t="shared" ref="DV24:DX24" si="32">+DV25+DV26</f>
        <v>2323512706.5599999</v>
      </c>
      <c r="DW24" s="59">
        <f t="shared" si="32"/>
        <v>2043268461.3099999</v>
      </c>
      <c r="DX24" s="59">
        <f t="shared" si="32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19"/>
        <v>28702773341.600002</v>
      </c>
      <c r="EB24" s="59">
        <f>+EB25+EB26</f>
        <v>2254247636.46</v>
      </c>
      <c r="EC24" s="59">
        <f t="shared" ref="EC24:EN24" si="33">+EC25+EC26</f>
        <v>2124990394.01</v>
      </c>
      <c r="ED24" s="59">
        <f>+ED25+ED26</f>
        <v>2476124382.8499999</v>
      </c>
      <c r="EE24" s="59">
        <f t="shared" si="33"/>
        <v>2288104573.0100002</v>
      </c>
      <c r="EF24" s="59">
        <f t="shared" si="33"/>
        <v>2747347197.1100001</v>
      </c>
      <c r="EG24" s="59">
        <f t="shared" si="33"/>
        <v>2480925968.8699999</v>
      </c>
      <c r="EH24" s="59">
        <f t="shared" si="33"/>
        <v>3430190320.0300002</v>
      </c>
      <c r="EI24" s="59">
        <f t="shared" si="33"/>
        <v>2775149384.98</v>
      </c>
      <c r="EJ24" s="59">
        <f t="shared" si="33"/>
        <v>2314586290.6500001</v>
      </c>
      <c r="EK24" s="59">
        <f t="shared" si="33"/>
        <v>3194072300.3699999</v>
      </c>
      <c r="EL24" s="59">
        <f t="shared" si="33"/>
        <v>3312967814.6999998</v>
      </c>
      <c r="EM24" s="59">
        <f t="shared" si="33"/>
        <v>2697332431.7399998</v>
      </c>
      <c r="EN24" s="58">
        <f t="shared" si="33"/>
        <v>32096038694.780003</v>
      </c>
      <c r="EO24" s="59">
        <f>+EO25+EO26</f>
        <v>2539692431.1500001</v>
      </c>
      <c r="EP24" s="58">
        <f t="shared" ref="EP24" si="34">+EP25+EP26</f>
        <v>2539692431.1500001</v>
      </c>
    </row>
    <row r="25" spans="1:146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5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28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7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8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9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0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1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3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19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86">
        <f t="shared" si="16"/>
        <v>30931615643.230003</v>
      </c>
      <c r="EO25" s="60">
        <v>2539692431.1500001</v>
      </c>
      <c r="EP25" s="86">
        <f>SUM(EO25:EO25)</f>
        <v>2539692431.1500001</v>
      </c>
    </row>
    <row r="26" spans="1:146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5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28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7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8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9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0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1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3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19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86">
        <f t="shared" si="16"/>
        <v>1164423051.55</v>
      </c>
      <c r="EO26" s="60">
        <v>0</v>
      </c>
      <c r="EP26" s="86">
        <f>SUM(EO26:EO26)</f>
        <v>0</v>
      </c>
    </row>
    <row r="27" spans="1:146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5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28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7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8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9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0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1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3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19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6"/>
        <v>0</v>
      </c>
      <c r="EO27" s="59">
        <v>0</v>
      </c>
      <c r="EP27" s="58">
        <f>SUM(EO27:EO27)</f>
        <v>0</v>
      </c>
    </row>
    <row r="28" spans="1:146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5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28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7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8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9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0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1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35">+DH29+DH31</f>
        <v>13075657.57</v>
      </c>
      <c r="DI28" s="24">
        <f t="shared" si="35"/>
        <v>12926516.609999999</v>
      </c>
      <c r="DJ28" s="20">
        <f t="shared" si="35"/>
        <v>12295790.52</v>
      </c>
      <c r="DK28" s="20">
        <f t="shared" si="35"/>
        <v>10112077.509999998</v>
      </c>
      <c r="DL28" s="20">
        <f t="shared" si="35"/>
        <v>11236380.800000001</v>
      </c>
      <c r="DM28" s="20">
        <f t="shared" si="35"/>
        <v>13931688.739999998</v>
      </c>
      <c r="DN28" s="31">
        <f t="shared" si="13"/>
        <v>159960696.81</v>
      </c>
      <c r="DO28" s="59">
        <f t="shared" si="35"/>
        <v>18585019.329999998</v>
      </c>
      <c r="DP28" s="59">
        <f t="shared" ref="DP28:DQ28" si="36">+DP29+DP31</f>
        <v>13184381.26</v>
      </c>
      <c r="DQ28" s="59">
        <f t="shared" si="36"/>
        <v>20257170.210000001</v>
      </c>
      <c r="DR28" s="59">
        <f t="shared" ref="DR28:DV28" si="37">+DR29+DR31</f>
        <v>18912742.649999999</v>
      </c>
      <c r="DS28" s="59">
        <f t="shared" si="37"/>
        <v>15766054.059999999</v>
      </c>
      <c r="DT28" s="59">
        <f t="shared" si="37"/>
        <v>17445282.32</v>
      </c>
      <c r="DU28" s="59">
        <f t="shared" si="37"/>
        <v>17637986.57</v>
      </c>
      <c r="DV28" s="59">
        <f t="shared" si="37"/>
        <v>17758868.23</v>
      </c>
      <c r="DW28" s="59">
        <f t="shared" ref="DW28:DX28" si="38">+DW29+DW31</f>
        <v>12870871.609999999</v>
      </c>
      <c r="DX28" s="59">
        <f t="shared" si="38"/>
        <v>20379510.649999999</v>
      </c>
      <c r="DY28" s="59">
        <f t="shared" ref="DY28" si="39">+DY29+DY31</f>
        <v>19414156.449999999</v>
      </c>
      <c r="DZ28" s="59">
        <f>+DZ29+DZ31</f>
        <v>22527757.450000003</v>
      </c>
      <c r="EA28" s="33">
        <f t="shared" si="19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0">+EE29+EE31</f>
        <v>57309151.290000007</v>
      </c>
      <c r="EF28" s="59">
        <f t="shared" si="40"/>
        <v>20848314.510000002</v>
      </c>
      <c r="EG28" s="59">
        <f t="shared" si="40"/>
        <v>19985384.640000001</v>
      </c>
      <c r="EH28" s="59">
        <f t="shared" si="40"/>
        <v>63256615.640000008</v>
      </c>
      <c r="EI28" s="59">
        <f t="shared" si="40"/>
        <v>24122393.869999997</v>
      </c>
      <c r="EJ28" s="59">
        <f t="shared" si="40"/>
        <v>23603736.02</v>
      </c>
      <c r="EK28" s="59">
        <f t="shared" si="40"/>
        <v>63449842.560000002</v>
      </c>
      <c r="EL28" s="59">
        <f t="shared" si="40"/>
        <v>23778725.510000002</v>
      </c>
      <c r="EM28" s="59">
        <f t="shared" si="40"/>
        <v>29930666.52</v>
      </c>
      <c r="EN28" s="58">
        <f>+EN29+EN31</f>
        <v>700156337.03000009</v>
      </c>
      <c r="EO28" s="59">
        <f>+EO29+EO31+EO30</f>
        <v>28586318.98</v>
      </c>
      <c r="EP28" s="58">
        <f>+EP29+EP31+EP30</f>
        <v>28586318.98</v>
      </c>
    </row>
    <row r="29" spans="1:146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5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28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7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8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9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0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1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3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5">
        <v>14995267.399999999</v>
      </c>
      <c r="DZ29" s="65">
        <v>17562825.800000001</v>
      </c>
      <c r="EA29" s="33">
        <f t="shared" si="19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86">
        <f t="shared" si="16"/>
        <v>236551216.60000005</v>
      </c>
      <c r="EO29" s="60">
        <v>0</v>
      </c>
      <c r="EP29" s="86">
        <f>SUM(EO29:EO29)</f>
        <v>0</v>
      </c>
    </row>
    <row r="30" spans="1:146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87">
        <v>0</v>
      </c>
      <c r="EO30" s="60">
        <v>25150812.859999999</v>
      </c>
      <c r="EP30" s="86">
        <f>SUM(EO30:EO30)</f>
        <v>25150812.859999999</v>
      </c>
    </row>
    <row r="31" spans="1:146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5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28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7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8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9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0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1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3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5">
        <v>4418889.05</v>
      </c>
      <c r="DZ31" s="65">
        <v>4964931.6500000004</v>
      </c>
      <c r="EA31" s="33">
        <f t="shared" si="19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86">
        <f t="shared" si="16"/>
        <v>463605120.43000007</v>
      </c>
      <c r="EO31" s="60">
        <v>3435506.12</v>
      </c>
      <c r="EP31" s="86">
        <f>SUM(EO31:EO31)</f>
        <v>3435506.12</v>
      </c>
    </row>
    <row r="32" spans="1:146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5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7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8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9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0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1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3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19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86"/>
      <c r="EO32" s="60"/>
      <c r="EP32" s="86">
        <f>SUM(EO32:EO32)</f>
        <v>0</v>
      </c>
    </row>
    <row r="33" spans="1:146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5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7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8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9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0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1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1">+DH34+DH35+DH36</f>
        <v>5513364.8899999997</v>
      </c>
      <c r="DI33" s="33">
        <f t="shared" si="41"/>
        <v>6331396.5300000003</v>
      </c>
      <c r="DJ33" s="33">
        <f t="shared" si="41"/>
        <v>8160672.3600000013</v>
      </c>
      <c r="DK33" s="33">
        <f t="shared" si="41"/>
        <v>6737875.46</v>
      </c>
      <c r="DL33" s="33">
        <f t="shared" si="41"/>
        <v>9874354.9199999999</v>
      </c>
      <c r="DM33" s="33">
        <f t="shared" si="41"/>
        <v>15330110.17</v>
      </c>
      <c r="DN33" s="31">
        <f t="shared" si="13"/>
        <v>86962544.489999995</v>
      </c>
      <c r="DO33" s="58">
        <f t="shared" si="41"/>
        <v>7457697.3600000003</v>
      </c>
      <c r="DP33" s="58">
        <f t="shared" si="41"/>
        <v>5184598.68</v>
      </c>
      <c r="DQ33" s="58">
        <f t="shared" si="41"/>
        <v>7720113.75</v>
      </c>
      <c r="DR33" s="58">
        <f t="shared" ref="DR33:DV33" si="42">+DR34+DR35+DR36</f>
        <v>6220518.8399999999</v>
      </c>
      <c r="DS33" s="58">
        <f t="shared" si="42"/>
        <v>6966425.2300000004</v>
      </c>
      <c r="DT33" s="58">
        <f t="shared" si="42"/>
        <v>161494586.53</v>
      </c>
      <c r="DU33" s="58">
        <f t="shared" si="42"/>
        <v>95619988.920000002</v>
      </c>
      <c r="DV33" s="58">
        <f t="shared" si="42"/>
        <v>62145300.810000002</v>
      </c>
      <c r="DW33" s="58">
        <f t="shared" ref="DW33:DX33" si="43">+DW34+DW35+DW36</f>
        <v>82297495.840000004</v>
      </c>
      <c r="DX33" s="58">
        <f t="shared" si="43"/>
        <v>12323798.02</v>
      </c>
      <c r="DY33" s="58">
        <f t="shared" ref="DY33" si="44">+DY34+DY35+DY36</f>
        <v>96122185.299999997</v>
      </c>
      <c r="DZ33" s="58">
        <f>+DZ34+DZ35+DZ36</f>
        <v>169668590.55000001</v>
      </c>
      <c r="EA33" s="33">
        <f t="shared" si="19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45">+EF34+EF35+EF36</f>
        <v>135797514.81999999</v>
      </c>
      <c r="EG33" s="58">
        <f t="shared" si="45"/>
        <v>144318665.34</v>
      </c>
      <c r="EH33" s="58">
        <f t="shared" si="45"/>
        <v>102829828.41</v>
      </c>
      <c r="EI33" s="58">
        <f t="shared" si="45"/>
        <v>95593315.820000008</v>
      </c>
      <c r="EJ33" s="58">
        <f t="shared" si="45"/>
        <v>222003584.78</v>
      </c>
      <c r="EK33" s="58">
        <f t="shared" si="45"/>
        <v>100903218.80999999</v>
      </c>
      <c r="EL33" s="58">
        <f t="shared" si="45"/>
        <v>116761994.75999999</v>
      </c>
      <c r="EM33" s="58">
        <f t="shared" si="45"/>
        <v>119526050.40000001</v>
      </c>
      <c r="EN33" s="58">
        <f>+EN34+EN35+EN36</f>
        <v>1332828707.9400001</v>
      </c>
      <c r="EO33" s="58">
        <f>+EO34+EO35+EO36</f>
        <v>80121330.070000008</v>
      </c>
      <c r="EP33" s="58">
        <f>+EP34+EP35+EP36</f>
        <v>80121330.070000008</v>
      </c>
    </row>
    <row r="34" spans="1:146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5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46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7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8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9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0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1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3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19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86">
        <f t="shared" si="16"/>
        <v>2376000</v>
      </c>
      <c r="EO34" s="60">
        <v>106500</v>
      </c>
      <c r="EP34" s="86">
        <f>SUM(EO34:EO34)</f>
        <v>106500</v>
      </c>
    </row>
    <row r="35" spans="1:146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5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46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7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8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9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0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1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3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19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86">
        <f t="shared" si="16"/>
        <v>54390384.75</v>
      </c>
      <c r="EO35" s="60">
        <v>940750</v>
      </c>
      <c r="EP35" s="86">
        <f>SUM(EO35:EO35)</f>
        <v>940750</v>
      </c>
    </row>
    <row r="36" spans="1:146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5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46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7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8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9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0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1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3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5">
        <f>79884451.16+11215699.14</f>
        <v>91100150.299999997</v>
      </c>
      <c r="DZ36" s="65">
        <f>165082657.87+87.68</f>
        <v>165082745.55000001</v>
      </c>
      <c r="EA36" s="33">
        <f t="shared" si="19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86">
        <f t="shared" si="16"/>
        <v>1276062323.1900001</v>
      </c>
      <c r="EO36" s="60">
        <f>79073975.89+104.18</f>
        <v>79074080.070000008</v>
      </c>
      <c r="EP36" s="86">
        <f>SUM(EO36:EO36)</f>
        <v>79074080.070000008</v>
      </c>
    </row>
    <row r="37" spans="1:146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5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7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8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9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0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1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3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86"/>
      <c r="EO37" s="60"/>
      <c r="EP37" s="86"/>
    </row>
    <row r="38" spans="1:146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5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7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8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9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0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1"/>
        <v>95600373212.479996</v>
      </c>
      <c r="DB38" s="35">
        <v>6622221997.5900002</v>
      </c>
      <c r="DC38" s="35">
        <f t="shared" ref="DC38:DE38" si="47">+DC33+DC23+DC11</f>
        <v>7232576440.6099997</v>
      </c>
      <c r="DD38" s="35">
        <f t="shared" si="47"/>
        <v>8308274295.75</v>
      </c>
      <c r="DE38" s="35">
        <f t="shared" si="47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3"/>
        <v>102673578899.68999</v>
      </c>
      <c r="DO38" s="61">
        <f t="shared" ref="DO38:DV38" si="48">+DO33+DO23+DO11</f>
        <v>8097416784.3200006</v>
      </c>
      <c r="DP38" s="61">
        <f t="shared" si="48"/>
        <v>7812958900.3500004</v>
      </c>
      <c r="DQ38" s="61">
        <f t="shared" si="48"/>
        <v>9350405726.4900017</v>
      </c>
      <c r="DR38" s="61">
        <f t="shared" si="48"/>
        <v>8216617716.9200001</v>
      </c>
      <c r="DS38" s="61">
        <f t="shared" si="48"/>
        <v>9714630664.9099998</v>
      </c>
      <c r="DT38" s="61">
        <f t="shared" si="48"/>
        <v>9671671716.5599995</v>
      </c>
      <c r="DU38" s="61">
        <f t="shared" si="48"/>
        <v>9306928122.6299992</v>
      </c>
      <c r="DV38" s="61">
        <f t="shared" si="48"/>
        <v>10144122884.619999</v>
      </c>
      <c r="DW38" s="61">
        <f t="shared" ref="DW38:DX38" si="49">+DW33+DW23+DW11</f>
        <v>8680648660.6599998</v>
      </c>
      <c r="DX38" s="61">
        <f t="shared" si="49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19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0">+ED11+ED23+ED33</f>
        <v>10605377052.23</v>
      </c>
      <c r="EE38" s="61">
        <f t="shared" si="50"/>
        <v>10085935130.59</v>
      </c>
      <c r="EF38" s="61">
        <f>+EF11+EF23+EF33</f>
        <v>12044714974.33</v>
      </c>
      <c r="EG38" s="61">
        <f t="shared" ref="EG38:EM38" si="51">+EG11+EG23+EG33</f>
        <v>11023303618.42</v>
      </c>
      <c r="EH38" s="61">
        <f t="shared" si="51"/>
        <v>12522015301.190001</v>
      </c>
      <c r="EI38" s="61">
        <f t="shared" si="51"/>
        <v>12028375954.210001</v>
      </c>
      <c r="EJ38" s="61">
        <f t="shared" si="51"/>
        <v>10397584894.620001</v>
      </c>
      <c r="EK38" s="61">
        <f t="shared" si="51"/>
        <v>13698474319.25</v>
      </c>
      <c r="EL38" s="61">
        <f t="shared" si="51"/>
        <v>13500787227.769999</v>
      </c>
      <c r="EM38" s="61">
        <f t="shared" si="51"/>
        <v>11916337067.120001</v>
      </c>
      <c r="EN38" s="61">
        <f>+SUM(EB38:EM38)</f>
        <v>137132761080.38</v>
      </c>
      <c r="EO38" s="61">
        <f>+EO11+EO23+EO33</f>
        <v>11444805887.450001</v>
      </c>
      <c r="EP38" s="61">
        <f>+SUM(EO38:EO38)</f>
        <v>11444805887.450001</v>
      </c>
    </row>
    <row r="39" spans="1:146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4"/>
      <c r="DU39" s="64"/>
      <c r="DV39" s="64"/>
      <c r="EA39" s="45"/>
      <c r="EB39" s="45"/>
      <c r="EC39" s="45"/>
      <c r="ED39" s="45"/>
      <c r="EN39" s="45"/>
    </row>
    <row r="40" spans="1:146" s="68" customFormat="1" ht="15.75" x14ac:dyDescent="0.25">
      <c r="A40" s="67" t="s">
        <v>45</v>
      </c>
      <c r="AB40" s="69"/>
      <c r="AO40" s="69"/>
      <c r="BB40" s="69"/>
      <c r="BO40" s="69"/>
      <c r="CB40" s="69"/>
      <c r="CL40" s="69"/>
      <c r="CO40" s="69"/>
      <c r="CT40" s="69"/>
      <c r="CX40" s="69"/>
      <c r="CY40" s="69"/>
      <c r="DD40" s="70"/>
      <c r="DE40" s="70"/>
      <c r="DF40" s="70"/>
      <c r="DG40" s="22"/>
      <c r="DH40" s="71"/>
      <c r="DI40" s="71"/>
      <c r="DJ40" s="70"/>
      <c r="DK40" s="70"/>
      <c r="DL40" s="70"/>
      <c r="DM40" s="70"/>
      <c r="DN40" s="72"/>
      <c r="DO40" s="72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59"/>
      <c r="EO40" s="59"/>
    </row>
    <row r="41" spans="1:146" ht="15.75" x14ac:dyDescent="0.25">
      <c r="A41" s="62" t="s">
        <v>54</v>
      </c>
      <c r="CO41" s="4"/>
      <c r="CP41" s="4"/>
      <c r="CU41" s="4"/>
      <c r="CX41" s="4"/>
      <c r="CY41" s="4"/>
      <c r="DD41" s="47"/>
      <c r="DF41" s="45"/>
      <c r="DN41" s="45"/>
      <c r="DO41" s="45"/>
      <c r="DS41" s="63"/>
      <c r="EA41" s="45"/>
      <c r="EB41" s="45"/>
      <c r="EC41" s="45"/>
      <c r="ED41" s="45"/>
      <c r="EN41" s="59"/>
    </row>
    <row r="42" spans="1:146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46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4"/>
      <c r="EN43" s="45"/>
      <c r="EO43" s="59"/>
    </row>
    <row r="44" spans="1:146" x14ac:dyDescent="0.25">
      <c r="DF44" s="45"/>
      <c r="DN44" s="45"/>
      <c r="DO44" s="45"/>
    </row>
    <row r="45" spans="1:146" x14ac:dyDescent="0.25">
      <c r="DF45" s="49"/>
      <c r="DN45" s="4"/>
      <c r="DO45" s="4"/>
    </row>
    <row r="46" spans="1:146" x14ac:dyDescent="0.25">
      <c r="CU46" s="4"/>
      <c r="DE46" s="45"/>
      <c r="DF46" s="49"/>
      <c r="DH46" s="48"/>
      <c r="DI46" s="48"/>
      <c r="DN46" s="45"/>
      <c r="DO46" s="45"/>
    </row>
    <row r="47" spans="1:146" x14ac:dyDescent="0.25">
      <c r="DF47" s="48"/>
      <c r="DN47" s="4"/>
      <c r="DO47" s="4"/>
    </row>
    <row r="48" spans="1:146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3"/>
    </row>
    <row r="55" spans="110:123" x14ac:dyDescent="0.25">
      <c r="DF55" s="49"/>
    </row>
    <row r="58" spans="110:123" x14ac:dyDescent="0.25">
      <c r="DF58" s="47"/>
    </row>
  </sheetData>
  <mergeCells count="19">
    <mergeCell ref="CB8:CM8"/>
    <mergeCell ref="CO8:CZ8"/>
    <mergeCell ref="DB8:DM8"/>
    <mergeCell ref="BN8:BN9"/>
    <mergeCell ref="EB8:EM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</mergeCells>
  <pageMargins left="0.7" right="0.7" top="0.75" bottom="0.75" header="0.3" footer="0.3"/>
  <pageSetup orientation="portrait" r:id="rId1"/>
  <ignoredErrors>
    <ignoredError sqref="DE14:DF14 AA38 BA31:BA38 BA11:BA29" formulaRange="1"/>
    <ignoredError sqref="EA23:EA24 EA28 EA33 EA11:EA12 DN31:DN38 EN33 EN28 EN14 DN11:DN29 EP14 EP28 EP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customXml/itemProps2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2019-02-15T19:41:23Z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